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<sst xmlns="http://schemas.openxmlformats.org/spreadsheetml/2006/main" count="75" uniqueCount="75">
  <si>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</si>
  <si>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</si>
  <si>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</si>
  <si>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</si>
  <si>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</si>
  <si>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</si>
  <si>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</si>
  <si>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</si>
  <si>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</si>
  <si>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</si>
  <si>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</si>
  <si>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</si>
  <si>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</si>
  <si>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</si>
  <si>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</si>
  <si>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</si>
  <si>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</si>
  <si>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</si>
  <si>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</si>
  <si>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</si>
  <si>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</si>
  <si>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</si>
  <si>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</si>
  <si>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</si>
  <si>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</si>
  <si>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</si>
  <si>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</si>
  <si>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</si>
  <si>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</si>
  <si>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</si>
  <si>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</si>
  <si>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</si>
  <si>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</si>
  <si>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</si>
  <si>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</si>
  <si>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</si>
  <si>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</si>
  <si>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</si>
  <si>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</si>
  <si>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</si>
  <si>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</si>
  <si>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</si>
  <si>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</si>
  <si>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</si>
  <si>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</si>
  <si>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</si>
  <si>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</si>
  <si>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</si>
  <si>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</si>
  <si>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</si>
  <si>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</si>
  <si>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</si>
  <si>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</si>
  <si>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</si>
  <si>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</si>
  <si>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</si>
  <si>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</si>
  <si>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</si>
  <si>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</si>
  <si>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</si>
  <si>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</si>
  <si>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</si>
  <si>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</si>
  <si>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</si>
  <si>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</si>
  <si>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</si>
  <si>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</si>
  <si>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</si>
  <si>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</si>
  <si>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</si>
  <si>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</si>
  <si>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</si>
  <si>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</si>
  <si>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</si>
  <si>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黄浦区董家渡14号地块（三期）征收补偿计算表（正式稿）--朱律师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</si>
</sst>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25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74</v>
      </c>
      <c r="C1" s="63"/>
      <c r="D1" s="63"/>
      <c r="E1" s="63"/>
    </row>
    <row r="2" spans="2:7" ht="19.5" customHeight="1" x14ac:dyDescent="0.15">
      <c r="B2" s="57" t="s">
        <v>35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38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69">
        <v>22</v>
      </c>
      <c r="D5" s="70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79">
        <v>1.54</v>
      </c>
      <c r="D6" s="80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77">
        <f>IF(OR(B5="建筑面积（这里下拉选择！）",C4="私房"),C5,ROUND(C5*1.54,2))</f>
        <v>33.880000000000003</v>
      </c>
      <c r="D7" s="78"/>
      <c r="E7" s="13" t="s">
        <v>39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80000</v>
      </c>
      <c r="D9" s="72"/>
      <c r="E9" s="13" t="s">
        <v>46</v>
      </c>
    </row>
    <row r="10" spans="2:7" ht="20.100000000000001" customHeight="1" x14ac:dyDescent="0.15">
      <c r="B10" s="11" t="s">
        <v>5</v>
      </c>
      <c r="C10" s="73">
        <f>MAX(C11,C9)</f>
        <v>87476</v>
      </c>
      <c r="D10" s="74"/>
      <c r="E10" s="46" t="s">
        <v>65</v>
      </c>
    </row>
    <row r="11" spans="2:7" ht="20.100000000000001" customHeight="1" x14ac:dyDescent="0.15">
      <c r="B11" s="11" t="s">
        <v>6</v>
      </c>
      <c r="C11" s="71">
        <v>87476</v>
      </c>
      <c r="D11" s="72"/>
      <c r="E11" s="15" t="s">
        <v>66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47</v>
      </c>
    </row>
    <row r="15" spans="2:7" ht="20.100000000000001" customHeight="1" x14ac:dyDescent="0.15">
      <c r="B15" s="18" t="s">
        <v>15</v>
      </c>
      <c r="C15" s="67">
        <f>C10*C7*D4</f>
        <v>2370949.5040000002</v>
      </c>
      <c r="D15" s="67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7">
        <f>C11*30%*C7</f>
        <v>889106.06400000001</v>
      </c>
      <c r="D16" s="67"/>
      <c r="E16" s="19" t="s">
        <v>11</v>
      </c>
    </row>
    <row r="17" spans="2:7" ht="20.100000000000001" customHeight="1" x14ac:dyDescent="0.15">
      <c r="B17" s="55" t="s">
        <v>48</v>
      </c>
      <c r="C17" s="67">
        <f>IF(B17=G15,C11*15,C11*12)</f>
        <v>1312140</v>
      </c>
      <c r="D17" s="67"/>
      <c r="E17" s="19" t="s">
        <v>13</v>
      </c>
    </row>
    <row r="18" spans="2:7" ht="20.100000000000001" customHeight="1" x14ac:dyDescent="0.15">
      <c r="B18" s="20" t="s">
        <v>17</v>
      </c>
      <c r="C18" s="68">
        <f>C17+C16+C15</f>
        <v>4572195.568</v>
      </c>
      <c r="D18" s="68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32</v>
      </c>
      <c r="C20" s="82"/>
      <c r="D20" s="82"/>
      <c r="E20" s="83"/>
    </row>
    <row r="21" spans="2:7" ht="20.100000000000001" customHeight="1" x14ac:dyDescent="0.15">
      <c r="B21" s="47" t="s">
        <v>27</v>
      </c>
      <c r="C21" s="84">
        <v>2</v>
      </c>
      <c r="D21" s="85"/>
      <c r="E21" s="48" t="s">
        <v>63</v>
      </c>
    </row>
    <row r="22" spans="2:7" ht="20.100000000000001" customHeight="1" x14ac:dyDescent="0.15">
      <c r="B22" s="11" t="s">
        <v>29</v>
      </c>
      <c r="C22" s="86">
        <v>21000</v>
      </c>
      <c r="D22" s="87"/>
      <c r="E22" s="13" t="s">
        <v>61</v>
      </c>
    </row>
    <row r="23" spans="2:7" ht="20.100000000000001" customHeight="1" x14ac:dyDescent="0.15">
      <c r="B23" s="11" t="s">
        <v>28</v>
      </c>
      <c r="C23" s="67">
        <f>C21*C22*22</f>
        <v>924000</v>
      </c>
      <c r="D23" s="67"/>
      <c r="E23" s="13" t="s">
        <v>31</v>
      </c>
    </row>
    <row r="24" spans="2:7" ht="20.100000000000001" customHeight="1" x14ac:dyDescent="0.15">
      <c r="B24" s="23" t="s">
        <v>30</v>
      </c>
      <c r="C24" s="88" t="str">
        <f>"需要"&amp;G24&amp;"人才能托底"</f>
        <v>需要10人才能托底</v>
      </c>
      <c r="D24" s="89"/>
      <c r="E24" s="51" t="s">
        <v>62</v>
      </c>
      <c r="G24" s="53">
        <f>TRUNC(C18/(C22*22))+1</f>
        <v>10</v>
      </c>
    </row>
    <row r="25" spans="2:7" ht="20.100000000000001" customHeight="1" x14ac:dyDescent="0.15">
      <c r="B25" s="23" t="s">
        <v>33</v>
      </c>
      <c r="C25" s="67">
        <f>IF((C23-C18)&gt;0,(C23-C18),0)</f>
        <v>0</v>
      </c>
      <c r="D25" s="67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44400.000000000015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8880.0000000000018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474320.00000000006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16940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58">
        <f>SUM(D28:D38)</f>
        <v>1647540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5755415.568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6229735.568</v>
      </c>
      <c r="E44" s="43"/>
    </row>
    <row r="45" spans="2:5" ht="23.25" customHeight="1" x14ac:dyDescent="0.15">
      <c r="B45" s="56" t="s">
        <v>68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