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C7" i="4" l="1"/>
  <c r="D30" i="4" l="1"/>
  <c r="D28" i="4" l="1"/>
  <c r="C10" i="4"/>
  <c r="C23" i="4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<sst xmlns="http://schemas.openxmlformats.org/spreadsheetml/2006/main" count="78" uniqueCount="78">
  <si>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</si>
  <si>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</si>
  <si>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</si>
  <si>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</si>
  <si>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</si>
  <si>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</si>
  <si>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</si>
  <si>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</si>
  <si>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</si>
  <si>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</si>
  <si>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</si>
  <si>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</si>
  <si>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</si>
  <si>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</si>
  <si>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</si>
  <si>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</si>
  <si>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</si>
  <si>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</si>
  <si>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</si>
  <si>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</si>
  <si>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</si>
  <si>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</si>
  <si>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</si>
  <si>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</si>
  <si>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</si>
  <si>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</si>
  <si>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</si>
  <si>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</si>
  <si>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</si>
  <si>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</si>
  <si>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</si>
  <si>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</si>
  <si>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</si>
  <si>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</si>
  <si>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</si>
  <si>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</si>
  <si>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</si>
  <si>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</si>
  <si>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</si>
  <si>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</si>
  <si>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</si>
  <si>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</si>
  <si>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</si>
  <si>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</si>
  <si>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</si>
  <si>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</si>
  <si>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</si>
  <si>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</si>
  <si>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</si>
  <si>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</si>
  <si>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</si>
  <si>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</si>
  <si>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</si>
  <si>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</si>
  <si>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</si>
  <si>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</si>
  <si>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</si>
  <si>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</si>
  <si>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</si>
  <si>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</si>
  <si>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</si>
  <si>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</si>
  <si>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</si>
  <si>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</si>
  <si>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</si>
  <si>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</si>
  <si>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</si>
  <si>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</si>
  <si>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</si>
  <si>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</si>
  <si>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</si>
  <si>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</si>
  <si>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</si>
  <si>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</si>
  <si>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</si>
  <si>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</si>
  <si>
    <t>签约率达到85%，30日内搬迁享受每平8000元，最低20万元补贴。</t>
    <phoneticPr fontId="19" type="noConversion"/>
  </si>
  <si>
    <t>杨浦区 64、71、75 街坊补偿计算表（正式稿）--朱律师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</si>
</sst>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G7" sqref="G7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1" t="s">
        <v>77</v>
      </c>
      <c r="C1" s="62"/>
      <c r="D1" s="62"/>
      <c r="E1" s="62"/>
    </row>
    <row r="2" spans="2:7" ht="19.5" customHeight="1" x14ac:dyDescent="0.15">
      <c r="B2" s="56" t="s">
        <v>59</v>
      </c>
      <c r="C2" s="56"/>
      <c r="D2" s="56"/>
      <c r="E2" s="56"/>
    </row>
    <row r="3" spans="2:7" ht="20.100000000000001" customHeight="1" x14ac:dyDescent="0.15">
      <c r="B3" s="49" t="s">
        <v>0</v>
      </c>
      <c r="C3" s="59" t="s">
        <v>62</v>
      </c>
      <c r="D3" s="60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68">
        <v>20</v>
      </c>
      <c r="D5" s="69"/>
      <c r="E5" s="52" t="s">
        <v>60</v>
      </c>
      <c r="G5" s="53" t="s">
        <v>70</v>
      </c>
    </row>
    <row r="6" spans="2:7" ht="20.100000000000001" customHeight="1" x14ac:dyDescent="0.15">
      <c r="B6" s="11" t="s">
        <v>61</v>
      </c>
      <c r="C6" s="78">
        <v>1.54</v>
      </c>
      <c r="D6" s="79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76">
        <f>IF(OR(B5="建筑面积（这里下拉选择！）",C4="私房"),C5,C5*1.54)</f>
        <v>30.8</v>
      </c>
      <c r="D7" s="77"/>
      <c r="E7" s="13" t="s">
        <v>63</v>
      </c>
    </row>
    <row r="8" spans="2:7" ht="20.100000000000001" customHeight="1" x14ac:dyDescent="0.15">
      <c r="B8" s="11" t="s">
        <v>3</v>
      </c>
      <c r="C8" s="76">
        <v>0</v>
      </c>
      <c r="D8" s="77"/>
      <c r="E8" s="13"/>
    </row>
    <row r="9" spans="2:7" ht="20.100000000000001" customHeight="1" x14ac:dyDescent="0.15">
      <c r="B9" s="11" t="s">
        <v>4</v>
      </c>
      <c r="C9" s="70">
        <v>48388</v>
      </c>
      <c r="D9" s="71"/>
      <c r="E9" s="13" t="s">
        <v>73</v>
      </c>
    </row>
    <row r="10" spans="2:7" ht="20.100000000000001" customHeight="1" x14ac:dyDescent="0.15">
      <c r="B10" s="11" t="s">
        <v>5</v>
      </c>
      <c r="C10" s="72">
        <f>MAX(C9,C11)</f>
        <v>48388</v>
      </c>
      <c r="D10" s="73"/>
      <c r="E10" s="46" t="s">
        <v>75</v>
      </c>
    </row>
    <row r="11" spans="2:7" ht="20.100000000000001" customHeight="1" x14ac:dyDescent="0.15">
      <c r="B11" s="11" t="s">
        <v>6</v>
      </c>
      <c r="C11" s="70">
        <v>48388</v>
      </c>
      <c r="D11" s="71"/>
      <c r="E11" s="15" t="s">
        <v>74</v>
      </c>
    </row>
    <row r="12" spans="2:7" ht="20.100000000000001" customHeight="1" x14ac:dyDescent="0.15">
      <c r="B12" s="11" t="s">
        <v>7</v>
      </c>
      <c r="C12" s="74">
        <v>0.95</v>
      </c>
      <c r="D12" s="75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3" t="s">
        <v>8</v>
      </c>
      <c r="C14" s="64"/>
      <c r="D14" s="65"/>
      <c r="E14" s="17"/>
    </row>
    <row r="15" spans="2:7" ht="20.100000000000001" customHeight="1" x14ac:dyDescent="0.15">
      <c r="B15" s="18" t="s">
        <v>16</v>
      </c>
      <c r="C15" s="66">
        <f>C10*C7*D4</f>
        <v>1192280.32</v>
      </c>
      <c r="D15" s="66"/>
      <c r="E15" s="19" t="s">
        <v>13</v>
      </c>
    </row>
    <row r="16" spans="2:7" ht="20.100000000000001" customHeight="1" x14ac:dyDescent="0.15">
      <c r="B16" s="18" t="s">
        <v>17</v>
      </c>
      <c r="C16" s="66">
        <f>C11*30%*C7</f>
        <v>447105.12</v>
      </c>
      <c r="D16" s="66"/>
      <c r="E16" s="19" t="s">
        <v>11</v>
      </c>
    </row>
    <row r="17" spans="2:5" ht="20.100000000000001" customHeight="1" x14ac:dyDescent="0.15">
      <c r="B17" s="18" t="s">
        <v>18</v>
      </c>
      <c r="C17" s="66">
        <f>C11*15</f>
        <v>725820</v>
      </c>
      <c r="D17" s="66"/>
      <c r="E17" s="19" t="s">
        <v>14</v>
      </c>
    </row>
    <row r="18" spans="2:5" ht="20.100000000000001" customHeight="1" x14ac:dyDescent="0.15">
      <c r="B18" s="20" t="s">
        <v>19</v>
      </c>
      <c r="C18" s="67">
        <f>C17+C16+C15</f>
        <v>2365205.4400000004</v>
      </c>
      <c r="D18" s="67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80" t="s">
        <v>56</v>
      </c>
      <c r="C20" s="81"/>
      <c r="D20" s="81"/>
      <c r="E20" s="82"/>
    </row>
    <row r="21" spans="2:5" ht="20.100000000000001" customHeight="1" x14ac:dyDescent="0.15">
      <c r="B21" s="47" t="s">
        <v>47</v>
      </c>
      <c r="C21" s="83">
        <v>4</v>
      </c>
      <c r="D21" s="84"/>
      <c r="E21" s="48" t="s">
        <v>54</v>
      </c>
    </row>
    <row r="22" spans="2:5" ht="20.100000000000001" customHeight="1" x14ac:dyDescent="0.15">
      <c r="B22" s="11" t="s">
        <v>49</v>
      </c>
      <c r="C22" s="85">
        <v>21500</v>
      </c>
      <c r="D22" s="86"/>
      <c r="E22" s="13" t="s">
        <v>51</v>
      </c>
    </row>
    <row r="23" spans="2:5" ht="20.100000000000001" customHeight="1" x14ac:dyDescent="0.15">
      <c r="B23" s="11" t="s">
        <v>48</v>
      </c>
      <c r="C23" s="66">
        <f>C21*C22*22</f>
        <v>1892000</v>
      </c>
      <c r="D23" s="66"/>
      <c r="E23" s="13" t="s">
        <v>52</v>
      </c>
    </row>
    <row r="24" spans="2:5" ht="20.100000000000001" customHeight="1" x14ac:dyDescent="0.15">
      <c r="B24" s="23" t="s">
        <v>50</v>
      </c>
      <c r="C24" s="87" t="str">
        <f>IF(C23&gt;C18,"托底划算","不能托底")</f>
        <v>不能托底</v>
      </c>
      <c r="D24" s="88"/>
      <c r="E24" s="51" t="s">
        <v>53</v>
      </c>
    </row>
    <row r="25" spans="2:5" ht="20.100000000000001" customHeight="1" x14ac:dyDescent="0.15">
      <c r="B25" s="23" t="s">
        <v>57</v>
      </c>
      <c r="C25" s="66">
        <f>IF((C23-C18)&gt;0,(C23-C18),0)</f>
        <v>0</v>
      </c>
      <c r="D25" s="66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76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57">
        <f>SUM(D28:D40)</f>
        <v>1601200</v>
      </c>
      <c r="D41" s="58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71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72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55" t="s">
        <v>69</v>
      </c>
      <c r="C47" s="55"/>
      <c r="D47" s="55"/>
      <c r="E47" s="55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2021-09-11T09:41:51Z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